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<sst xmlns="http://schemas.openxmlformats.org/spreadsheetml/2006/main" count="99" uniqueCount="56">
  <si>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kWh/year</t>
  </si>
  <si>
    <t>bank interest</t>
  </si>
  <si>
    <t xml:space="preserve"> </t>
  </si>
  <si>
    <t>kWh/day</t>
  </si>
  <si>
    <t>cent/kWh</t>
  </si>
  <si>
    <t>years</t>
  </si>
  <si>
    <t>Total cost of panel system</t>
  </si>
  <si>
    <t>Current electricity cost from grid</t>
  </si>
  <si>
    <t>Income from sold panel electricity</t>
  </si>
  <si>
    <t>** Savings from avoiding buying electricity</t>
  </si>
  <si>
    <t>% / year</t>
  </si>
  <si>
    <t>$ / year</t>
  </si>
  <si>
    <t>Amount invested</t>
  </si>
  <si>
    <t>Tax on the next dollar earned</t>
  </si>
  <si>
    <t>Inflation rate</t>
  </si>
  <si>
    <t>Loss due to inflation</t>
  </si>
  <si>
    <t>*** Return from bank investment</t>
  </si>
  <si>
    <t>Data</t>
  </si>
  <si>
    <t>Pay back period for solar panels</t>
  </si>
  <si>
    <t xml:space="preserve">***** Bank investment </t>
  </si>
  <si>
    <t>bank interest before tax</t>
  </si>
  <si>
    <t>Extra Costs like Meter change cost</t>
  </si>
  <si>
    <t>Electricity price at end of panel life</t>
  </si>
  <si>
    <t>$</t>
  </si>
  <si>
    <t>kW</t>
  </si>
  <si>
    <t>Cent/kWh</t>
  </si>
  <si>
    <t>Home Solar Panel Financial Evaluation Tool</t>
  </si>
  <si>
    <t xml:space="preserve">Av Daily Solar Electricty over system life </t>
  </si>
  <si>
    <t>Electricity price increase over panel life</t>
  </si>
  <si>
    <t xml:space="preserve">Panel electricity used in home: % of panel generation </t>
  </si>
  <si>
    <t>Electricity generated over system life</t>
  </si>
  <si>
    <t>Panel system purchase cost</t>
  </si>
  <si>
    <t>Panel system life</t>
  </si>
  <si>
    <t>Electricity price increase % a year (can be zero)</t>
  </si>
  <si>
    <t>** Av Maintenance costs over system life</t>
  </si>
  <si>
    <t>Export income + Avoided costs - Depreciation - Maintenance</t>
  </si>
  <si>
    <t>Average total electricity used in home per day</t>
  </si>
  <si>
    <t>Unused electricity sold to grid</t>
  </si>
  <si>
    <t>Tax paid</t>
  </si>
  <si>
    <t>Return after tax and inflation</t>
  </si>
  <si>
    <t xml:space="preserve">Cost over system life including Maintenence </t>
  </si>
  <si>
    <t>** Average electricity price over panel life</t>
  </si>
  <si>
    <t xml:space="preserve">From "Panel electricity used in home" &amp; "av electricity price" </t>
  </si>
  <si>
    <t>Panel electricity used in home per day</t>
  </si>
  <si>
    <t>Panel electricity used in home per year</t>
  </si>
  <si>
    <t>Loss of Generation over system life</t>
  </si>
  <si>
    <t>Average Daily Solar Electricity produced in first year</t>
  </si>
  <si>
    <t>Av Annual Solar Electricity Produced over system life</t>
  </si>
  <si>
    <t>Depreciation cost per year over system life</t>
  </si>
  <si>
    <t>** Annual Income from sold panel electricty</t>
  </si>
  <si>
    <t xml:space="preserve">Panel electricity used in home: % of total electricity used  </t>
  </si>
  <si>
    <t>Numbers</t>
  </si>
  <si>
    <t>Units</t>
  </si>
  <si>
    <t>Return from solar panels: % of system cost</t>
  </si>
  <si>
    <t>Cost of panel electricity over life of system</t>
  </si>
  <si>
    <t>Result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</si>
</sst>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&quot;$&quot;#,##0.00"/>
    <numFmt numFmtId="168" formatCode="[$-C09]dddd\,\ d\ mmmm\ yyyy"/>
    <numFmt numFmtId="169" formatCode="[$-409]h:mm:ss\ AM/PM"/>
    <numFmt numFmtId="170" formatCode="_-* #,##0.0_-;\-* #,##0.0_-;_-* &quot;-&quot;??_-;_-@_-"/>
    <numFmt numFmtId="171" formatCode="_-* #,##0_-;\-* #,##0_-;_-* &quot;-&quot;??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9" fontId="0" fillId="0" borderId="0" xfId="57" applyFont="1" applyAlignment="1">
      <alignment/>
    </xf>
    <xf numFmtId="167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7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9" fontId="0" fillId="0" borderId="0" xfId="57" applyFont="1" applyAlignment="1">
      <alignment/>
    </xf>
    <xf numFmtId="171" fontId="0" fillId="0" borderId="0" xfId="42" applyNumberFormat="1" applyFont="1" applyAlignment="1">
      <alignment/>
    </xf>
    <xf numFmtId="2" fontId="0" fillId="0" borderId="0" xfId="57" applyNumberFormat="1" applyFont="1" applyAlignment="1">
      <alignment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22" fontId="35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9" fontId="35" fillId="0" borderId="0" xfId="57" applyFont="1" applyAlignment="1">
      <alignment/>
    </xf>
    <xf numFmtId="167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2" fontId="35" fillId="0" borderId="0" xfId="57" applyNumberFormat="1" applyFont="1" applyAlignment="1">
      <alignment/>
    </xf>
    <xf numFmtId="164" fontId="35" fillId="0" borderId="0" xfId="57" applyNumberFormat="1" applyFont="1" applyAlignment="1">
      <alignment/>
    </xf>
    <xf numFmtId="2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36" fillId="0" borderId="0" xfId="0" applyFont="1" applyAlignment="1">
      <alignment/>
    </xf>
    <xf numFmtId="164" fontId="36" fillId="0" borderId="0" xfId="57" applyNumberFormat="1" applyFont="1" applyAlignment="1">
      <alignment/>
    </xf>
    <xf numFmtId="2" fontId="36" fillId="0" borderId="0" xfId="0" applyNumberFormat="1" applyFont="1" applyAlignment="1">
      <alignment/>
    </xf>
    <xf numFmtId="165" fontId="36" fillId="0" borderId="0" xfId="0" applyNumberFormat="1" applyFont="1" applyAlignment="1">
      <alignment/>
    </xf>
    <xf numFmtId="172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0">
      <selection activeCell="B16" sqref="B16"/>
    </sheetView>
  </sheetViews>
  <sheetFormatPr defaultColWidth="9.140625" defaultRowHeight="15"/>
  <cols>
    <col min="1" max="1" width="55.140625" style="0" customWidth="1"/>
    <col min="2" max="2" width="12.00390625" style="0" customWidth="1"/>
    <col min="3" max="3" width="9.8515625" style="0" customWidth="1"/>
    <col min="4" max="4" width="6.7109375" style="0" customWidth="1"/>
    <col min="5" max="5" width="11.28125" style="0" customWidth="1"/>
  </cols>
  <sheetData>
    <row r="1" ht="15">
      <c r="A1" t="s">
        <v>26</v>
      </c>
    </row>
    <row r="2" spans="1:3" ht="15">
      <c r="A2" s="17">
        <f ca="1">NOW()</f>
        <v>42312.422061921294</v>
      </c>
      <c r="B2" s="18" t="s">
        <v>51</v>
      </c>
      <c r="C2" s="18" t="s">
        <v>52</v>
      </c>
    </row>
    <row r="3" ht="15">
      <c r="A3" s="1"/>
    </row>
    <row r="4" spans="1:4" ht="15">
      <c r="A4" s="20" t="s">
        <v>46</v>
      </c>
      <c r="B4" s="21">
        <v>8</v>
      </c>
      <c r="C4" s="19" t="s">
        <v>3</v>
      </c>
      <c r="D4" t="s">
        <v>17</v>
      </c>
    </row>
    <row r="5" spans="1:4" ht="15">
      <c r="A5" s="20" t="s">
        <v>45</v>
      </c>
      <c r="B5" s="22">
        <v>0.2</v>
      </c>
      <c r="C5" s="19"/>
      <c r="D5" t="s">
        <v>17</v>
      </c>
    </row>
    <row r="6" spans="1:4" ht="15">
      <c r="A6" t="s">
        <v>27</v>
      </c>
      <c r="B6">
        <f>B4*(1-0.5*B5)</f>
        <v>7.2</v>
      </c>
      <c r="C6" t="s">
        <v>3</v>
      </c>
      <c r="D6" t="s">
        <v>2</v>
      </c>
    </row>
    <row r="7" spans="1:3" ht="15">
      <c r="A7" t="s">
        <v>47</v>
      </c>
      <c r="B7">
        <f>365*B6</f>
        <v>2628</v>
      </c>
      <c r="C7" t="s">
        <v>0</v>
      </c>
    </row>
    <row r="9" spans="1:4" ht="15">
      <c r="A9" s="19" t="s">
        <v>31</v>
      </c>
      <c r="B9" s="23">
        <v>3600</v>
      </c>
      <c r="C9" t="s">
        <v>2</v>
      </c>
      <c r="D9" t="s">
        <v>17</v>
      </c>
    </row>
    <row r="10" spans="1:4" ht="15">
      <c r="A10" s="19" t="s">
        <v>21</v>
      </c>
      <c r="B10" s="23">
        <v>200</v>
      </c>
      <c r="C10" t="s">
        <v>2</v>
      </c>
      <c r="D10" t="s">
        <v>17</v>
      </c>
    </row>
    <row r="11" spans="1:4" ht="15">
      <c r="A11" t="s">
        <v>6</v>
      </c>
      <c r="B11" s="9">
        <f>SUM(B9:B10)</f>
        <v>3800</v>
      </c>
      <c r="C11" t="s">
        <v>2</v>
      </c>
      <c r="D11" t="s">
        <v>2</v>
      </c>
    </row>
    <row r="12" spans="1:2" ht="15">
      <c r="A12" t="s">
        <v>2</v>
      </c>
      <c r="B12" s="9"/>
    </row>
    <row r="13" spans="1:4" ht="15">
      <c r="A13" s="19" t="s">
        <v>32</v>
      </c>
      <c r="B13" s="24">
        <v>25</v>
      </c>
      <c r="C13" s="19" t="s">
        <v>5</v>
      </c>
      <c r="D13" t="s">
        <v>17</v>
      </c>
    </row>
    <row r="14" spans="1:3" ht="15">
      <c r="A14" t="s">
        <v>48</v>
      </c>
      <c r="B14" s="12">
        <f>B9/B13</f>
        <v>144</v>
      </c>
      <c r="C14" t="s">
        <v>11</v>
      </c>
    </row>
    <row r="15" spans="2:3" ht="15">
      <c r="B15" s="2"/>
      <c r="C15" s="2"/>
    </row>
    <row r="16" spans="1:4" ht="15">
      <c r="A16" s="19" t="s">
        <v>7</v>
      </c>
      <c r="B16" s="25">
        <v>24.37</v>
      </c>
      <c r="C16" s="25" t="s">
        <v>4</v>
      </c>
      <c r="D16" t="s">
        <v>17</v>
      </c>
    </row>
    <row r="17" spans="1:4" ht="15">
      <c r="A17" s="19" t="s">
        <v>33</v>
      </c>
      <c r="B17" s="26">
        <v>0.031</v>
      </c>
      <c r="C17" s="26" t="s">
        <v>10</v>
      </c>
      <c r="D17" t="s">
        <v>17</v>
      </c>
    </row>
    <row r="18" spans="1:3" ht="15">
      <c r="A18" t="s">
        <v>28</v>
      </c>
      <c r="B18" s="2">
        <f>(1+B17)^B13</f>
        <v>2.1451942889358966</v>
      </c>
      <c r="C18" s="2"/>
    </row>
    <row r="19" spans="1:3" ht="15">
      <c r="A19" t="s">
        <v>22</v>
      </c>
      <c r="B19" s="7">
        <f>B16*B18</f>
        <v>52.2783848213678</v>
      </c>
      <c r="C19" s="7" t="s">
        <v>4</v>
      </c>
    </row>
    <row r="20" spans="1:3" ht="15">
      <c r="A20" t="s">
        <v>41</v>
      </c>
      <c r="B20" s="7">
        <f>(B16+B19)/2</f>
        <v>38.3241924106839</v>
      </c>
      <c r="C20" s="7" t="s">
        <v>4</v>
      </c>
    </row>
    <row r="21" spans="2:3" ht="15">
      <c r="B21" s="34" t="s">
        <v>2</v>
      </c>
      <c r="C21" s="13"/>
    </row>
    <row r="22" spans="1:4" ht="15">
      <c r="A22" s="19" t="s">
        <v>43</v>
      </c>
      <c r="B22" s="25">
        <v>3</v>
      </c>
      <c r="C22" s="25" t="s">
        <v>3</v>
      </c>
      <c r="D22" t="s">
        <v>17</v>
      </c>
    </row>
    <row r="23" spans="1:3" ht="15">
      <c r="A23" t="s">
        <v>44</v>
      </c>
      <c r="B23" s="7">
        <f>B22*365</f>
        <v>1095</v>
      </c>
      <c r="C23" s="16" t="s">
        <v>0</v>
      </c>
    </row>
    <row r="24" spans="1:3" ht="15">
      <c r="A24" t="s">
        <v>29</v>
      </c>
      <c r="B24" s="8">
        <f>B23/B7</f>
        <v>0.4166666666666667</v>
      </c>
      <c r="C24" s="7"/>
    </row>
    <row r="25" spans="2:3" ht="15">
      <c r="B25" s="14"/>
      <c r="C25" s="13"/>
    </row>
    <row r="26" spans="1:4" ht="15">
      <c r="A26" s="19" t="s">
        <v>36</v>
      </c>
      <c r="B26" s="25">
        <v>9.5</v>
      </c>
      <c r="C26" s="25" t="s">
        <v>3</v>
      </c>
      <c r="D26" t="s">
        <v>17</v>
      </c>
    </row>
    <row r="27" spans="1:3" ht="15">
      <c r="A27" t="s">
        <v>50</v>
      </c>
      <c r="B27" s="14">
        <f>B22/B26</f>
        <v>0.3157894736842105</v>
      </c>
      <c r="C27" s="13"/>
    </row>
    <row r="28" spans="2:3" ht="15">
      <c r="B28" s="2"/>
      <c r="C28" s="2"/>
    </row>
    <row r="29" spans="1:3" ht="15">
      <c r="A29" t="s">
        <v>42</v>
      </c>
      <c r="B29" s="4" t="s">
        <v>2</v>
      </c>
      <c r="C29" s="6"/>
    </row>
    <row r="30" spans="1:3" ht="15">
      <c r="A30" t="s">
        <v>9</v>
      </c>
      <c r="B30" s="9">
        <f>B23*B20/100</f>
        <v>419.6499068969887</v>
      </c>
      <c r="C30" s="4" t="s">
        <v>11</v>
      </c>
    </row>
    <row r="32" spans="1:3" ht="15">
      <c r="A32" t="s">
        <v>37</v>
      </c>
      <c r="B32" s="5">
        <f>B7-B23</f>
        <v>1533</v>
      </c>
      <c r="C32" s="5" t="s">
        <v>0</v>
      </c>
    </row>
    <row r="33" spans="1:4" ht="15">
      <c r="A33" s="19" t="s">
        <v>8</v>
      </c>
      <c r="B33" s="27">
        <v>6.4</v>
      </c>
      <c r="C33" s="28" t="s">
        <v>4</v>
      </c>
      <c r="D33" t="s">
        <v>17</v>
      </c>
    </row>
    <row r="34" spans="1:3" ht="15">
      <c r="A34" t="s">
        <v>49</v>
      </c>
      <c r="B34" s="9">
        <f>B32*B33/100</f>
        <v>98.11200000000001</v>
      </c>
      <c r="C34" s="4" t="s">
        <v>11</v>
      </c>
    </row>
    <row r="35" spans="2:3" ht="15">
      <c r="B35" s="9"/>
      <c r="C35" s="4"/>
    </row>
    <row r="36" spans="1:3" ht="15">
      <c r="A36" t="s">
        <v>34</v>
      </c>
      <c r="B36" s="9">
        <v>50</v>
      </c>
      <c r="C36" s="4" t="s">
        <v>11</v>
      </c>
    </row>
    <row r="38" spans="1:3" ht="15">
      <c r="A38" t="s">
        <v>35</v>
      </c>
      <c r="B38" s="9">
        <f>B30+B34-B14-B36</f>
        <v>323.76190689698865</v>
      </c>
      <c r="C38" s="4" t="s">
        <v>11</v>
      </c>
    </row>
    <row r="39" spans="1:4" ht="15">
      <c r="A39" s="30" t="s">
        <v>53</v>
      </c>
      <c r="B39" s="31">
        <f>B38/B11</f>
        <v>0.08520050181499701</v>
      </c>
      <c r="C39" s="31" t="s">
        <v>10</v>
      </c>
      <c r="D39" t="s">
        <v>55</v>
      </c>
    </row>
    <row r="41" spans="1:4" ht="15">
      <c r="A41" s="30" t="s">
        <v>18</v>
      </c>
      <c r="B41" s="33">
        <f>B11/B38</f>
        <v>11.737020072620979</v>
      </c>
      <c r="C41" s="33" t="s">
        <v>5</v>
      </c>
      <c r="D41" t="s">
        <v>55</v>
      </c>
    </row>
    <row r="42" spans="2:3" ht="15">
      <c r="B42" s="5"/>
      <c r="C42" s="5"/>
    </row>
    <row r="43" spans="1:3" ht="15">
      <c r="A43" t="s">
        <v>40</v>
      </c>
      <c r="B43" s="9">
        <f>B11+B13*B36</f>
        <v>5050</v>
      </c>
      <c r="C43" s="5" t="s">
        <v>23</v>
      </c>
    </row>
    <row r="44" spans="1:3" ht="15">
      <c r="A44" t="s">
        <v>30</v>
      </c>
      <c r="B44" s="15">
        <f>B7*B13</f>
        <v>65700</v>
      </c>
      <c r="C44" s="5" t="s">
        <v>24</v>
      </c>
    </row>
    <row r="45" spans="1:4" ht="15">
      <c r="A45" s="30" t="s">
        <v>54</v>
      </c>
      <c r="B45" s="32">
        <f>B43*100/B44</f>
        <v>7.686453576864536</v>
      </c>
      <c r="C45" s="33" t="s">
        <v>25</v>
      </c>
      <c r="D45" t="s">
        <v>55</v>
      </c>
    </row>
    <row r="47" spans="1:2" ht="15">
      <c r="A47" t="s">
        <v>19</v>
      </c>
      <c r="B47">
        <v>3800</v>
      </c>
    </row>
    <row r="48" spans="1:3" ht="15">
      <c r="A48" t="s">
        <v>12</v>
      </c>
      <c r="B48" s="11">
        <f>B11</f>
        <v>3800</v>
      </c>
      <c r="C48" t="s">
        <v>2</v>
      </c>
    </row>
    <row r="49" spans="1:4" ht="15">
      <c r="A49" s="19" t="s">
        <v>1</v>
      </c>
      <c r="B49" s="29">
        <v>0.027</v>
      </c>
      <c r="C49" s="29" t="s">
        <v>10</v>
      </c>
      <c r="D49" t="s">
        <v>17</v>
      </c>
    </row>
    <row r="50" spans="1:3" ht="15">
      <c r="A50" t="s">
        <v>20</v>
      </c>
      <c r="B50" s="9">
        <f>B48*B49</f>
        <v>102.6</v>
      </c>
      <c r="C50" s="4" t="s">
        <v>11</v>
      </c>
    </row>
    <row r="51" spans="1:4" ht="15">
      <c r="A51" s="19" t="s">
        <v>13</v>
      </c>
      <c r="B51" s="22">
        <v>0.36</v>
      </c>
      <c r="C51" s="4"/>
      <c r="D51" t="s">
        <v>17</v>
      </c>
    </row>
    <row r="52" spans="1:3" ht="15">
      <c r="A52" t="s">
        <v>38</v>
      </c>
      <c r="B52" s="9">
        <f>B50*B51</f>
        <v>36.936</v>
      </c>
      <c r="C52" s="3" t="s">
        <v>11</v>
      </c>
    </row>
    <row r="53" spans="1:4" ht="15">
      <c r="A53" s="19" t="s">
        <v>14</v>
      </c>
      <c r="B53" s="26">
        <v>0.021</v>
      </c>
      <c r="C53" s="19" t="s">
        <v>10</v>
      </c>
      <c r="D53" t="s">
        <v>17</v>
      </c>
    </row>
    <row r="54" spans="1:3" ht="15">
      <c r="A54" t="s">
        <v>15</v>
      </c>
      <c r="B54" s="10">
        <f>B48*B53</f>
        <v>79.80000000000001</v>
      </c>
      <c r="C54" t="s">
        <v>11</v>
      </c>
    </row>
    <row r="55" spans="1:3" ht="15">
      <c r="A55" t="s">
        <v>39</v>
      </c>
      <c r="B55" s="10">
        <f>B50-B52-B54</f>
        <v>-14.136000000000024</v>
      </c>
      <c r="C55" t="s">
        <v>11</v>
      </c>
    </row>
    <row r="56" spans="1:3" ht="15">
      <c r="A56" t="s">
        <v>16</v>
      </c>
      <c r="B56" s="2">
        <f>B55/B48</f>
        <v>-0.0037200000000000063</v>
      </c>
      <c r="C56" s="2" t="s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2015-11-03T05:21:08Z</cp:lastPrinted>
  <dcterms:created xsi:type="dcterms:W3CDTF">2015-10-09T00:33:45Z</dcterms:created>
  <dcterms:modified xsi:type="dcterms:W3CDTF">2015-11-03T23:07:51Z</dcterms:modified>
  <cp:category/>
  <cp:version/>
  <cp:contentType/>
  <cp:contentStatus/>
</cp:coreProperties>
</file>